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4615" windowHeight="1144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<sst xmlns="http://schemas.openxmlformats.org/spreadsheetml/2006/main" count="44" uniqueCount="34">
  <si>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OZB-tariefstijging</t>
  </si>
  <si>
    <t>Verdeling prijscategorieën</t>
  </si>
  <si>
    <t>aantal</t>
  </si>
  <si>
    <t>ontwik.</t>
  </si>
  <si>
    <t>nieuw</t>
  </si>
  <si>
    <t>bezit (mnl)</t>
  </si>
  <si>
    <t>ozb oud</t>
  </si>
  <si>
    <t>ozb nieuw</t>
  </si>
  <si>
    <t>crisistax</t>
  </si>
  <si>
    <t>deel tax</t>
  </si>
  <si>
    <t>deel bezit</t>
  </si>
  <si>
    <t>aantal woningen</t>
  </si>
  <si>
    <t>gem. 2 ton</t>
  </si>
  <si>
    <t>woningwaarde</t>
  </si>
  <si>
    <t>gem. 3 ton</t>
  </si>
  <si>
    <t>oude tarief</t>
  </si>
  <si>
    <t>gem. 4 ton</t>
  </si>
  <si>
    <t>opbrengst</t>
  </si>
  <si>
    <t>gem. 5 ton</t>
  </si>
  <si>
    <t>totale opbrengst</t>
  </si>
  <si>
    <t>totaal aantal</t>
  </si>
  <si>
    <t>waardedaling</t>
  </si>
  <si>
    <t>totale waarde</t>
  </si>
  <si>
    <t>nieuwe waarde</t>
  </si>
  <si>
    <t>Controle:</t>
  </si>
  <si>
    <t>'^^^</t>
  </si>
  <si>
    <t>deze waardes moeten gelijk zijn</t>
  </si>
  <si>
    <t>meer ophalen</t>
  </si>
  <si>
    <t>(controle dat ontwikkeling klopt)</t>
  </si>
  <si>
    <t>inflatie</t>
  </si>
  <si>
    <t>per woning</t>
  </si>
  <si>
    <t>nieuw tarief</t>
  </si>
  <si>
    <t>tariefstijging</t>
  </si>
  <si>
    <t>lastenstijging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</si>
</sst>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[$€-2]\ #,##0;[$€-2]\ \-#,##0"/>
    <numFmt numFmtId="166" formatCode="[$€-2]\ #,##0.00"/>
    <numFmt numFmtId="167" formatCode="0.000%"/>
  </numFmts>
  <fonts count="38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0"/>
    </font>
    <font>
      <b/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Alignment="1">
      <alignment wrapText="1"/>
    </xf>
    <xf numFmtId="10" fontId="36" fillId="0" borderId="0" xfId="0" applyNumberFormat="1" applyFont="1" applyAlignment="1">
      <alignment/>
    </xf>
    <xf numFmtId="9" fontId="36" fillId="0" borderId="0" xfId="0" applyNumberFormat="1" applyFont="1" applyAlignment="1">
      <alignment/>
    </xf>
    <xf numFmtId="0" fontId="36" fillId="0" borderId="10" xfId="0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right"/>
    </xf>
    <xf numFmtId="37" fontId="36" fillId="0" borderId="0" xfId="0" applyNumberFormat="1" applyFont="1" applyAlignment="1">
      <alignment/>
    </xf>
    <xf numFmtId="0" fontId="36" fillId="0" borderId="11" xfId="0" applyFont="1" applyBorder="1" applyAlignment="1">
      <alignment/>
    </xf>
    <xf numFmtId="43" fontId="36" fillId="0" borderId="0" xfId="0" applyNumberFormat="1" applyFont="1" applyAlignment="1">
      <alignment/>
    </xf>
    <xf numFmtId="165" fontId="36" fillId="0" borderId="0" xfId="0" applyNumberFormat="1" applyFont="1" applyAlignment="1">
      <alignment/>
    </xf>
    <xf numFmtId="1" fontId="36" fillId="0" borderId="0" xfId="0" applyNumberFormat="1" applyFont="1" applyAlignment="1">
      <alignment/>
    </xf>
    <xf numFmtId="2" fontId="36" fillId="0" borderId="0" xfId="0" applyNumberFormat="1" applyFont="1" applyAlignment="1">
      <alignment/>
    </xf>
    <xf numFmtId="166" fontId="36" fillId="0" borderId="0" xfId="0" applyNumberFormat="1" applyFont="1" applyAlignment="1">
      <alignment/>
    </xf>
    <xf numFmtId="0" fontId="36" fillId="0" borderId="0" xfId="0" applyFont="1" applyAlignment="1">
      <alignment/>
    </xf>
    <xf numFmtId="167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10" fontId="36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A1" sqref="A1"/>
    </sheetView>
  </sheetViews>
  <sheetFormatPr defaultColWidth="8.7109375" defaultRowHeight="15" customHeight="1"/>
  <cols>
    <col min="1" max="1" width="15.8515625" style="0" customWidth="1"/>
    <col min="2" max="2" width="11.00390625" style="0" customWidth="1"/>
    <col min="3" max="4" width="8.7109375" style="0" customWidth="1"/>
    <col min="5" max="5" width="18.8515625" style="0" customWidth="1"/>
    <col min="6" max="6" width="11.00390625" style="0" customWidth="1"/>
    <col min="7" max="13" width="8.7109375" style="0" customWidth="1"/>
    <col min="14" max="14" width="12.421875" style="0" customWidth="1"/>
    <col min="15" max="15" width="8.7109375" style="0" customWidth="1"/>
    <col min="16" max="16" width="8.57421875" style="0" customWidth="1"/>
  </cols>
  <sheetData>
    <row r="1" spans="1:15" ht="15">
      <c r="A1" s="5" t="s">
        <v>0</v>
      </c>
      <c r="B1" s="14"/>
      <c r="C1" s="8"/>
      <c r="D1" s="3"/>
      <c r="E1" s="16" t="s">
        <v>1</v>
      </c>
      <c r="F1" s="17"/>
      <c r="G1" s="14"/>
      <c r="H1" s="14"/>
      <c r="I1" s="14"/>
      <c r="J1" s="14"/>
      <c r="K1" s="14"/>
      <c r="L1" s="14"/>
      <c r="M1" s="14"/>
      <c r="N1" s="14"/>
      <c r="O1" s="14"/>
    </row>
    <row r="2" spans="1:16" ht="15">
      <c r="A2" s="14"/>
      <c r="B2" s="14"/>
      <c r="C2" s="8"/>
      <c r="D2" s="3"/>
      <c r="E2" s="14"/>
      <c r="F2" s="14" t="s">
        <v>2</v>
      </c>
      <c r="G2" s="14" t="s">
        <v>3</v>
      </c>
      <c r="H2" s="14" t="s">
        <v>4</v>
      </c>
      <c r="I2" s="14" t="s">
        <v>5</v>
      </c>
      <c r="J2" s="14"/>
      <c r="K2" s="14" t="s">
        <v>6</v>
      </c>
      <c r="L2" s="14" t="s">
        <v>7</v>
      </c>
      <c r="M2" s="14" t="s">
        <v>3</v>
      </c>
      <c r="N2" s="14" t="s">
        <v>8</v>
      </c>
      <c r="O2" s="14" t="s">
        <v>9</v>
      </c>
      <c r="P2" t="s">
        <v>10</v>
      </c>
    </row>
    <row r="3" spans="1:16" ht="15">
      <c r="A3" s="14" t="s">
        <v>11</v>
      </c>
      <c r="B3" s="14">
        <v>30000</v>
      </c>
      <c r="C3" s="8"/>
      <c r="D3" s="3"/>
      <c r="E3" s="14" t="s">
        <v>12</v>
      </c>
      <c r="F3" s="11">
        <f>14000-F6</f>
        <v>12000</v>
      </c>
      <c r="G3" s="1">
        <v>-0.0475</v>
      </c>
      <c r="H3" s="10">
        <f>200000*((100/100)+G3)</f>
        <v>190500</v>
      </c>
      <c r="I3" s="10">
        <f>(F3*H3)/1000000</f>
        <v>2286</v>
      </c>
      <c r="J3" s="14"/>
      <c r="K3" s="13">
        <f>200000*$B$5</f>
        <v>220</v>
      </c>
      <c r="L3" s="13">
        <f>H3*$B$25</f>
        <v>243.30092553191488</v>
      </c>
      <c r="M3" s="4">
        <f>(L3/K3)-(100/100)</f>
        <v>0.1059132978723405</v>
      </c>
      <c r="N3" s="10">
        <f>$F3*(L3-K3)</f>
        <v>279611.1063829786</v>
      </c>
      <c r="O3" s="2">
        <f>N3/N$9</f>
        <v>0.30901035119574155</v>
      </c>
      <c r="P3" s="2">
        <f>I3/$I$9</f>
        <v>0.2702127659574468</v>
      </c>
    </row>
    <row r="4" spans="1:16" ht="15">
      <c r="A4" s="14" t="s">
        <v>13</v>
      </c>
      <c r="B4" s="14">
        <v>300000</v>
      </c>
      <c r="C4" s="8"/>
      <c r="D4" s="3"/>
      <c r="E4" s="14" t="s">
        <v>14</v>
      </c>
      <c r="F4" s="11">
        <v>8000</v>
      </c>
      <c r="G4" s="2">
        <v>-0.06</v>
      </c>
      <c r="H4" s="10">
        <f>300000*((100/100)+G4)</f>
        <v>282000</v>
      </c>
      <c r="I4" s="10">
        <f>(F4*H4)/1000000</f>
        <v>2256</v>
      </c>
      <c r="J4" s="14"/>
      <c r="K4" s="13">
        <f>300000*$B$5</f>
        <v>330</v>
      </c>
      <c r="L4" s="13">
        <f>H4*$B$25</f>
        <v>360.162</v>
      </c>
      <c r="M4" s="4">
        <f>(L4/K4)-(100/100)</f>
        <v>0.09139999999999993</v>
      </c>
      <c r="N4" s="10">
        <f>$F4*(L4-K4)</f>
        <v>241295.99999999983</v>
      </c>
      <c r="O4" s="2">
        <f>N4/N$9</f>
        <v>0.26666666666666655</v>
      </c>
      <c r="P4" s="2">
        <f>I4/$I$9</f>
        <v>0.26666666666666666</v>
      </c>
    </row>
    <row r="5" spans="1:16" ht="15">
      <c r="A5" s="14" t="s">
        <v>15</v>
      </c>
      <c r="B5" s="1">
        <v>0.0011</v>
      </c>
      <c r="C5" s="8"/>
      <c r="D5" s="3"/>
      <c r="E5" s="14" t="s">
        <v>16</v>
      </c>
      <c r="F5" s="11">
        <f>F4</f>
        <v>8000</v>
      </c>
      <c r="G5" s="2">
        <v>-0.06</v>
      </c>
      <c r="H5" s="10">
        <f>400000*((100/100)+G5)</f>
        <v>376000</v>
      </c>
      <c r="I5" s="10">
        <f>(F5*H5)/1000000</f>
        <v>3008</v>
      </c>
      <c r="J5" s="14"/>
      <c r="K5" s="13">
        <f>400000*$B$5</f>
        <v>440</v>
      </c>
      <c r="L5" s="13">
        <f>H5*$B$25</f>
        <v>480.216</v>
      </c>
      <c r="M5" s="4">
        <f>(L5/K5)-(100/100)</f>
        <v>0.09139999999999993</v>
      </c>
      <c r="N5" s="10">
        <f>$F5*(L5-K5)</f>
        <v>321728.00000000006</v>
      </c>
      <c r="O5" s="2">
        <f>N5/N$9</f>
        <v>0.35555555555555574</v>
      </c>
      <c r="P5" s="2">
        <f>I5/$I$9</f>
        <v>0.35555555555555557</v>
      </c>
    </row>
    <row r="6" spans="1:16" ht="15">
      <c r="A6" s="14" t="s">
        <v>17</v>
      </c>
      <c r="B6" s="12">
        <f>B4*B5</f>
        <v>330</v>
      </c>
      <c r="C6" s="8"/>
      <c r="D6" s="3"/>
      <c r="E6" s="14" t="s">
        <v>18</v>
      </c>
      <c r="F6" s="11">
        <f>2000</f>
        <v>2000</v>
      </c>
      <c r="G6" s="2">
        <v>-0.09</v>
      </c>
      <c r="H6" s="10">
        <f>500000*((100/100)+G6)</f>
        <v>455000</v>
      </c>
      <c r="I6" s="10">
        <f>(F6*H6)/1000000</f>
        <v>910</v>
      </c>
      <c r="J6" s="14"/>
      <c r="K6" s="13">
        <f>500000*$B$5</f>
        <v>550</v>
      </c>
      <c r="L6" s="13">
        <f>H6*$B$25</f>
        <v>581.1124468085106</v>
      </c>
      <c r="M6" s="4">
        <f>(L6/K6)-(100/100)</f>
        <v>0.056568085106383004</v>
      </c>
      <c r="N6" s="10">
        <f>$F6*(L6-K6)</f>
        <v>62224.893617021284</v>
      </c>
      <c r="O6" s="2">
        <f>N6/N$9</f>
        <v>0.06876742658203623</v>
      </c>
      <c r="P6" s="2">
        <f>I6/$I$9</f>
        <v>0.10756501182033097</v>
      </c>
    </row>
    <row r="7" spans="1:13" ht="15">
      <c r="A7" s="14" t="s">
        <v>19</v>
      </c>
      <c r="B7" s="7">
        <f>B3*B6</f>
        <v>9900000</v>
      </c>
      <c r="C7" s="8"/>
      <c r="D7" s="3"/>
      <c r="E7" s="14"/>
      <c r="F7" s="14"/>
      <c r="G7" s="14"/>
      <c r="H7" s="14"/>
      <c r="I7" s="10"/>
      <c r="J7" s="14"/>
      <c r="K7" s="14"/>
      <c r="L7" s="14"/>
      <c r="M7" s="14"/>
    </row>
    <row r="8" spans="1:15" ht="15">
      <c r="A8" s="14"/>
      <c r="B8" s="14"/>
      <c r="C8" s="8"/>
      <c r="D8" s="3"/>
      <c r="E8" s="14" t="s">
        <v>20</v>
      </c>
      <c r="F8" s="11">
        <f>SUM(F3:F6)</f>
        <v>30000</v>
      </c>
      <c r="G8" s="14"/>
      <c r="I8" s="10"/>
      <c r="J8" s="14"/>
      <c r="K8" s="14"/>
      <c r="L8" s="14"/>
      <c r="M8" s="14"/>
      <c r="N8" s="14"/>
      <c r="O8" s="14"/>
    </row>
    <row r="9" spans="1:15" ht="15">
      <c r="A9" s="14" t="s">
        <v>21</v>
      </c>
      <c r="B9" s="2">
        <v>0.06</v>
      </c>
      <c r="C9" s="8"/>
      <c r="D9" s="3"/>
      <c r="E9" s="14" t="s">
        <v>22</v>
      </c>
      <c r="F9" s="10">
        <f>((((2*F3)+(3*F4))+(4*F5))+(5*F6))/10</f>
        <v>9000</v>
      </c>
      <c r="G9" s="2">
        <v>-0.06</v>
      </c>
      <c r="H9" s="10">
        <f>F9*((100/100)+G9)</f>
        <v>8460</v>
      </c>
      <c r="I9" s="10">
        <f>SUM(I3:I6)</f>
        <v>8460</v>
      </c>
      <c r="J9" s="14"/>
      <c r="K9" s="14"/>
      <c r="L9" s="14"/>
      <c r="M9" s="14"/>
      <c r="N9" s="10">
        <f>SUM(N3:N6)</f>
        <v>904859.9999999998</v>
      </c>
      <c r="O9" s="2">
        <f>SUM(O3:O6)</f>
        <v>1</v>
      </c>
    </row>
    <row r="10" spans="1:15" ht="15">
      <c r="A10" s="14" t="s">
        <v>23</v>
      </c>
      <c r="B10" s="14">
        <f>B4*((100/100)-B9)</f>
        <v>282000</v>
      </c>
      <c r="C10" s="8"/>
      <c r="D10" s="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5">
      <c r="A11" s="14" t="s">
        <v>17</v>
      </c>
      <c r="B11" s="9">
        <f>B10*B5</f>
        <v>310.20000000000005</v>
      </c>
      <c r="C11" s="8"/>
      <c r="D11" s="3"/>
      <c r="E11" s="14"/>
      <c r="F11" s="14" t="s">
        <v>24</v>
      </c>
      <c r="G11" s="14"/>
      <c r="H11" s="10">
        <f>((((H3*F3)+(H4*F4))+(H5*F5))+(H6*F6))/1000000</f>
        <v>8460</v>
      </c>
      <c r="I11" s="14"/>
      <c r="J11" s="14"/>
      <c r="K11" s="14"/>
      <c r="L11" s="14"/>
      <c r="M11" s="14"/>
      <c r="N11" s="14"/>
      <c r="O11" s="14"/>
    </row>
    <row r="12" spans="1:15" ht="15">
      <c r="A12" s="14" t="s">
        <v>19</v>
      </c>
      <c r="B12" s="7">
        <f>B3*B11</f>
        <v>9306000.000000002</v>
      </c>
      <c r="C12" s="8"/>
      <c r="D12" s="3"/>
      <c r="E12" s="14"/>
      <c r="F12" s="14"/>
      <c r="G12" s="14"/>
      <c r="H12" s="6" t="s">
        <v>25</v>
      </c>
      <c r="I12" s="14"/>
      <c r="J12" s="14"/>
      <c r="K12" s="14"/>
      <c r="L12" s="14"/>
      <c r="M12" s="14"/>
      <c r="N12" s="14"/>
      <c r="O12" s="14"/>
    </row>
    <row r="13" spans="1:15" ht="15">
      <c r="A13" s="14"/>
      <c r="B13" s="1"/>
      <c r="C13" s="8"/>
      <c r="D13" s="3"/>
      <c r="E13" s="14"/>
      <c r="F13" s="14"/>
      <c r="G13" s="14"/>
      <c r="H13" s="18" t="s">
        <v>26</v>
      </c>
      <c r="I13" s="17"/>
      <c r="J13" s="17"/>
      <c r="K13" s="17"/>
      <c r="L13" s="14"/>
      <c r="M13" s="14"/>
      <c r="N13" s="14"/>
      <c r="O13" s="14"/>
    </row>
    <row r="14" spans="1:15" ht="15">
      <c r="A14" s="14" t="s">
        <v>27</v>
      </c>
      <c r="B14" s="2">
        <v>0.07</v>
      </c>
      <c r="C14" s="8"/>
      <c r="D14" s="3"/>
      <c r="E14" s="14"/>
      <c r="F14" s="14"/>
      <c r="G14" s="14"/>
      <c r="H14" s="18" t="s">
        <v>28</v>
      </c>
      <c r="I14" s="17"/>
      <c r="J14" s="17"/>
      <c r="K14" s="17"/>
      <c r="L14" s="14"/>
      <c r="M14" s="14"/>
      <c r="N14" s="14"/>
      <c r="O14" s="14"/>
    </row>
    <row r="15" spans="1:15" ht="15">
      <c r="A15" s="14" t="s">
        <v>19</v>
      </c>
      <c r="B15" s="7">
        <f>B7*((100/100)+B14)</f>
        <v>10593000</v>
      </c>
      <c r="C15" s="8"/>
      <c r="D15" s="3"/>
      <c r="E15" s="14"/>
      <c r="F15" s="14"/>
      <c r="G15" s="14"/>
      <c r="L15" s="14"/>
      <c r="M15" s="14"/>
      <c r="N15" s="14"/>
      <c r="O15" s="14"/>
    </row>
    <row r="16" spans="1:15" ht="15">
      <c r="A16" s="14" t="s">
        <v>29</v>
      </c>
      <c r="B16" s="2">
        <v>0.02</v>
      </c>
      <c r="C16" s="8"/>
      <c r="D16" s="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5">
      <c r="A17" s="14" t="s">
        <v>19</v>
      </c>
      <c r="B17" s="7">
        <f>B15*((100/100)+B16)</f>
        <v>10804860</v>
      </c>
      <c r="C17" s="8"/>
      <c r="D17" s="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5">
      <c r="A18" s="14"/>
      <c r="B18" s="14"/>
      <c r="C18" s="8"/>
      <c r="D18" s="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15">
      <c r="A19" s="14" t="s">
        <v>30</v>
      </c>
      <c r="B19" s="9">
        <f>B17/B3</f>
        <v>360.162</v>
      </c>
      <c r="C19" s="8"/>
      <c r="D19" s="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15">
      <c r="A20" s="14" t="s">
        <v>31</v>
      </c>
      <c r="B20" s="15">
        <f>B19/B10</f>
        <v>0.0012771702127659574</v>
      </c>
      <c r="C20" s="8"/>
      <c r="D20" s="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5">
      <c r="A21" s="14" t="s">
        <v>32</v>
      </c>
      <c r="B21" s="1">
        <f>(B20/B5)-(100/100)</f>
        <v>0.161063829787234</v>
      </c>
      <c r="C21" s="8"/>
      <c r="D21" s="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5">
      <c r="A22" s="14"/>
      <c r="B22" s="14"/>
      <c r="C22" s="8"/>
      <c r="D22" s="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5">
      <c r="A23" s="14" t="s">
        <v>11</v>
      </c>
      <c r="B23" s="14">
        <v>30000</v>
      </c>
      <c r="C23" s="8"/>
      <c r="D23" s="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ht="15">
      <c r="A24" s="14" t="s">
        <v>13</v>
      </c>
      <c r="B24" s="14">
        <f>B10</f>
        <v>282000</v>
      </c>
      <c r="C24" s="8"/>
      <c r="D24" s="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5">
      <c r="A25" s="14" t="s">
        <v>31</v>
      </c>
      <c r="B25" s="15">
        <f>B20</f>
        <v>0.0012771702127659574</v>
      </c>
      <c r="C25" s="8"/>
      <c r="D25" s="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5">
      <c r="A26" s="14" t="s">
        <v>17</v>
      </c>
      <c r="B26" s="12">
        <f>B24*B25</f>
        <v>360.162</v>
      </c>
      <c r="C26" s="8"/>
      <c r="D26" s="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5">
      <c r="A27" s="14" t="s">
        <v>19</v>
      </c>
      <c r="B27" s="7">
        <f>B23*B26</f>
        <v>10804860</v>
      </c>
      <c r="C27" s="8"/>
      <c r="D27" s="3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5">
      <c r="A28" s="14"/>
      <c r="B28" s="14"/>
      <c r="C28" s="8"/>
      <c r="D28" s="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5">
      <c r="A29" s="14" t="s">
        <v>33</v>
      </c>
      <c r="B29" s="4">
        <f>(B19/B6)-(100/100)</f>
        <v>0.09139999999999993</v>
      </c>
      <c r="C29" s="8"/>
      <c r="D29" s="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</sheetData>
  <sheetProtection/>
  <mergeCells count="3">
    <mergeCell ref="E1:F1"/>
    <mergeCell ref="H13:K13"/>
    <mergeCell ref="H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Joost</dc:creator>
  <cp:keywords/>
  <dc:description/>
  <cp:lastModifiedBy>Joost</cp:lastModifiedBy>
  <dcterms:created xsi:type="dcterms:W3CDTF">2014-03-14T14:37:10Z</dcterms:created>
  <dcterms:modified xsi:type="dcterms:W3CDTF">2014-03-14T14:37:10Z</dcterms:modified>
  <cp:category/>
  <cp:version/>
  <cp:contentType/>
  <cp:contentStatus/>
</cp:coreProperties>
</file>